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1"/>
  <workbookPr/>
  <mc:AlternateContent xmlns:mc="http://schemas.openxmlformats.org/markup-compatibility/2006">
    <mc:Choice Requires="x15">
      <x15ac:absPath xmlns:x15ac="http://schemas.microsoft.com/office/spreadsheetml/2010/11/ac" url="https://vitoresearch.sharepoint.com/sites/green-deal-4-1-pen-living-lab/Shared Documents/General/WPs/WP7 Exploitation – Steering market uptake and PENs roll-out/Task 7.3 Toolbox/"/>
    </mc:Choice>
  </mc:AlternateContent>
  <xr:revisionPtr revIDLastSave="0" documentId="8_{AD7B6380-223E-439C-B96C-F5B963E25AB0}" xr6:coauthVersionLast="47" xr6:coauthVersionMax="47" xr10:uidLastSave="{00000000-0000-0000-0000-000000000000}"/>
  <bookViews>
    <workbookView xWindow="-28920" yWindow="-8010" windowWidth="29040" windowHeight="15840" xr2:uid="{1998C204-3530-492D-BB63-C6B1D34A5372}"/>
  </bookViews>
  <sheets>
    <sheet name="Calculation Shee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C29" i="1" l="1"/>
  <c r="N29" i="1" s="1"/>
  <c r="I29" i="1"/>
  <c r="G29" i="1"/>
  <c r="C30" i="1" s="1"/>
  <c r="C5" i="1"/>
  <c r="B45" i="1"/>
  <c r="B46" i="1"/>
  <c r="B47" i="1"/>
  <c r="B48" i="1"/>
  <c r="B44" i="1"/>
  <c r="G65" i="1"/>
  <c r="G66" i="1"/>
  <c r="G67" i="1"/>
  <c r="G68" i="1"/>
  <c r="G64" i="1"/>
  <c r="C12" i="1"/>
  <c r="E9" i="1"/>
  <c r="H9" i="1" s="1"/>
  <c r="E11" i="1" s="1"/>
  <c r="C31" i="1" l="1"/>
  <c r="E12" i="1"/>
  <c r="C38" i="1" l="1"/>
  <c r="N31" i="1" s="1"/>
  <c r="N30" i="1"/>
  <c r="C64" i="1"/>
  <c r="F64" i="1" s="1"/>
  <c r="B64" i="1" s="1"/>
  <c r="D64" i="1" s="1"/>
  <c r="C66" i="1"/>
  <c r="F66" i="1" s="1"/>
  <c r="B66" i="1" s="1"/>
  <c r="D66" i="1" s="1"/>
  <c r="C68" i="1"/>
  <c r="F68" i="1" s="1"/>
  <c r="B68" i="1" s="1"/>
  <c r="D68" i="1" s="1"/>
  <c r="C44" i="1"/>
  <c r="D44" i="1" s="1"/>
  <c r="C67" i="1"/>
  <c r="F67" i="1" s="1"/>
  <c r="B67" i="1" s="1"/>
  <c r="D67" i="1" s="1"/>
  <c r="C65" i="1"/>
  <c r="F65" i="1" s="1"/>
  <c r="B65" i="1" s="1"/>
  <c r="D65" i="1" s="1"/>
  <c r="C47" i="1"/>
  <c r="C48" i="1"/>
  <c r="C46" i="1"/>
  <c r="C45" i="1"/>
  <c r="C14" i="1"/>
  <c r="C54" i="1" s="1"/>
  <c r="C55" i="1" l="1"/>
  <c r="C57" i="1"/>
  <c r="C56" i="1"/>
  <c r="C58" i="1"/>
  <c r="F46" i="1"/>
  <c r="G46" i="1" s="1"/>
  <c r="D46" i="1"/>
  <c r="F45" i="1"/>
  <c r="G45" i="1" s="1"/>
  <c r="D45" i="1"/>
  <c r="D47" i="1"/>
  <c r="F47" i="1"/>
  <c r="G47" i="1" s="1"/>
  <c r="D48" i="1"/>
  <c r="F48" i="1"/>
  <c r="G48" i="1" s="1"/>
  <c r="F44" i="1"/>
  <c r="G44" i="1" s="1"/>
  <c r="D58" i="1" l="1"/>
  <c r="F58" i="1"/>
  <c r="G58" i="1" s="1"/>
  <c r="F54" i="1"/>
  <c r="G54" i="1" s="1"/>
  <c r="D54" i="1"/>
  <c r="D57" i="1"/>
  <c r="F57" i="1"/>
  <c r="G57" i="1" s="1"/>
  <c r="D56" i="1"/>
  <c r="F56" i="1"/>
  <c r="G56" i="1" s="1"/>
  <c r="F55" i="1"/>
  <c r="G55" i="1" s="1"/>
  <c r="D55" i="1"/>
</calcChain>
</file>

<file path=xl/sharedStrings.xml><?xml version="1.0" encoding="utf-8"?>
<sst xmlns="http://schemas.openxmlformats.org/spreadsheetml/2006/main" count="90" uniqueCount="63">
  <si>
    <t>HEAT PUMP SWITCH CALCULATOR</t>
  </si>
  <si>
    <t>BUILDING CHARACTERISTICS</t>
  </si>
  <si>
    <t>Thermal heat demand</t>
  </si>
  <si>
    <t>kWh heat/year</t>
  </si>
  <si>
    <t>The amount of heat the house needs each year.</t>
  </si>
  <si>
    <t>INSTALLATION CHARACTERISTICS</t>
  </si>
  <si>
    <t>PV panels</t>
  </si>
  <si>
    <t>panels of</t>
  </si>
  <si>
    <t>Wp</t>
  </si>
  <si>
    <t>yield</t>
  </si>
  <si>
    <t>kWh/kWp</t>
  </si>
  <si>
    <t>kWp</t>
  </si>
  <si>
    <t>kWh</t>
  </si>
  <si>
    <t>Battery</t>
  </si>
  <si>
    <t>Self-consumption</t>
  </si>
  <si>
    <t>Electricity sent to the grid</t>
  </si>
  <si>
    <t>Heat pump</t>
  </si>
  <si>
    <t>kWh electricity/year</t>
  </si>
  <si>
    <t>sCOP</t>
  </si>
  <si>
    <t>seasonal Coefficient of Performance (sCOP) :
How many units of heat a heat pump delivers per unit of electricity it uses</t>
  </si>
  <si>
    <t>Condensing gas boiler</t>
  </si>
  <si>
    <r>
      <t>kWh</t>
    </r>
    <r>
      <rPr>
        <vertAlign val="subscript"/>
        <sz val="11"/>
        <color theme="1"/>
        <rFont val="Aptos Narrow"/>
        <family val="2"/>
        <scheme val="minor"/>
      </rPr>
      <t>hhv</t>
    </r>
    <r>
      <rPr>
        <sz val="11"/>
        <color theme="1"/>
        <rFont val="Aptos Narrow"/>
        <family val="2"/>
        <scheme val="minor"/>
      </rPr>
      <t>/year</t>
    </r>
  </si>
  <si>
    <t>Natural gas consumption on the invoice</t>
  </si>
  <si>
    <t>m³ natural gas</t>
  </si>
  <si>
    <r>
      <t>calorific value</t>
    </r>
    <r>
      <rPr>
        <vertAlign val="subscript"/>
        <sz val="11"/>
        <color theme="1"/>
        <rFont val="Aptos Narrow"/>
        <family val="2"/>
        <scheme val="minor"/>
      </rPr>
      <t>HHV</t>
    </r>
    <r>
      <rPr>
        <sz val="11"/>
        <color theme="1"/>
        <rFont val="Aptos Narrow"/>
        <family val="2"/>
        <scheme val="minor"/>
      </rPr>
      <t xml:space="preserve"> natural gas</t>
    </r>
  </si>
  <si>
    <t>kWh/m³</t>
  </si>
  <si>
    <t>Boiler Efficiency</t>
  </si>
  <si>
    <t>Natural gas emission factor</t>
  </si>
  <si>
    <r>
      <t>tCO</t>
    </r>
    <r>
      <rPr>
        <vertAlign val="subscript"/>
        <sz val="11"/>
        <color theme="1"/>
        <rFont val="Aptos Narrow"/>
        <family val="2"/>
        <scheme val="minor"/>
      </rPr>
      <t>2</t>
    </r>
    <r>
      <rPr>
        <sz val="11"/>
        <color theme="1"/>
        <rFont val="Aptos Narrow"/>
        <family val="2"/>
        <scheme val="minor"/>
      </rPr>
      <t>/MWh</t>
    </r>
  </si>
  <si>
    <r>
      <t xml:space="preserve">ratio </t>
    </r>
    <r>
      <rPr>
        <vertAlign val="subscript"/>
        <sz val="11"/>
        <color theme="1"/>
        <rFont val="Aptos Narrow"/>
        <family val="2"/>
        <scheme val="minor"/>
      </rPr>
      <t>LHV/HHV</t>
    </r>
  </si>
  <si>
    <t>Energy and Emission Markets</t>
  </si>
  <si>
    <t>Electricity</t>
  </si>
  <si>
    <t>EUR/kWh</t>
  </si>
  <si>
    <t>Natural Gas</t>
  </si>
  <si>
    <r>
      <t>EUR/kWh</t>
    </r>
    <r>
      <rPr>
        <vertAlign val="subscript"/>
        <sz val="11"/>
        <color theme="1"/>
        <rFont val="Aptos Narrow"/>
        <family val="2"/>
        <scheme val="minor"/>
      </rPr>
      <t>bvw</t>
    </r>
  </si>
  <si>
    <t>ETS2</t>
  </si>
  <si>
    <r>
      <t>EUR/ton CO</t>
    </r>
    <r>
      <rPr>
        <vertAlign val="subscript"/>
        <sz val="11"/>
        <color theme="1"/>
        <rFont val="Aptos Narrow"/>
        <family val="2"/>
        <scheme val="minor"/>
      </rPr>
      <t>2</t>
    </r>
  </si>
  <si>
    <t>European carbon pricing for buildings and transport (starting in 2027)</t>
  </si>
  <si>
    <t>Energy price today</t>
  </si>
  <si>
    <t>EUR</t>
  </si>
  <si>
    <t>using natural gas, generating greenhouse gas emissions of</t>
  </si>
  <si>
    <r>
      <t>ton CO</t>
    </r>
    <r>
      <rPr>
        <vertAlign val="subscript"/>
        <sz val="11"/>
        <color theme="1"/>
        <rFont val="Aptos Narrow"/>
        <family val="2"/>
        <scheme val="minor"/>
      </rPr>
      <t>2</t>
    </r>
  </si>
  <si>
    <t>ETS2 price</t>
  </si>
  <si>
    <t>Energy price from 2027</t>
  </si>
  <si>
    <t>Simulate a tax shift</t>
  </si>
  <si>
    <t>Price Adjustments</t>
  </si>
  <si>
    <t>electricity</t>
  </si>
  <si>
    <t>Simulate price changes for electricity (increase [+] or decrease [-] ), active immediately.</t>
  </si>
  <si>
    <t>natural gas</t>
  </si>
  <si>
    <t>Simulate price changes for natural gas (increase [+] or decrease [-] ), active immediately</t>
  </si>
  <si>
    <t>Acceptable additional cost</t>
  </si>
  <si>
    <t>EUR/year</t>
  </si>
  <si>
    <t>Indicate if you are willing to pay a certain amount more for cleaner energy</t>
  </si>
  <si>
    <t>Acceptable energy price from 2027</t>
  </si>
  <si>
    <t>Scenario A: Equal energy prices, variable COP</t>
  </si>
  <si>
    <t>What if energy prices stay the same, but the heat pump efficiency changes?</t>
  </si>
  <si>
    <t>Assuming part of the electricity comes from solar panels</t>
  </si>
  <si>
    <t>kWh electricity</t>
  </si>
  <si>
    <t>Scenario B: Variable energy prices, fixed COP</t>
  </si>
  <si>
    <t>What if electricity prices change?</t>
  </si>
  <si>
    <t>Scenario C: calculating back from maximum energy price</t>
  </si>
  <si>
    <t>At what price should you buy electricity to match gas heating at a fixed budget, given a variable COP?</t>
  </si>
  <si>
    <t>reference: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</si>
</sst>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00"/>
    <numFmt numFmtId="166" formatCode="0.0"/>
  </numFmts>
  <fonts count="10">
    <font>
      <sz val="11"/>
      <color theme="1"/>
      <name val="Aptos Narrow"/>
      <family val="2"/>
      <scheme val="minor"/>
    </font>
    <font>
      <sz val="11"/>
      <color theme="1"/>
      <name val="Aptos Narrow"/>
      <family val="2"/>
      <scheme val="minor"/>
    </font>
    <font>
      <b/>
      <sz val="11"/>
      <color theme="1"/>
      <name val="Aptos Narrow"/>
      <family val="2"/>
      <scheme val="minor"/>
    </font>
    <font>
      <vertAlign val="subscript"/>
      <sz val="11"/>
      <color theme="1"/>
      <name val="Aptos Narrow"/>
      <family val="2"/>
      <scheme val="minor"/>
    </font>
    <font>
      <sz val="14"/>
      <color theme="1"/>
      <name val="Aptos Narrow"/>
      <family val="2"/>
      <scheme val="minor"/>
    </font>
    <font>
      <sz val="11"/>
      <color theme="0" tint="-0.249977111117893"/>
      <name val="Aptos Narrow"/>
      <family val="2"/>
      <scheme val="minor"/>
    </font>
    <font>
      <b/>
      <sz val="11"/>
      <color theme="0" tint="-0.249977111117893"/>
      <name val="Aptos Narrow"/>
      <family val="2"/>
      <scheme val="minor"/>
    </font>
    <font>
      <i/>
      <sz val="11"/>
      <color theme="2" tint="-0.749992370372631"/>
      <name val="Aptos Narrow"/>
      <family val="2"/>
      <scheme val="minor"/>
    </font>
    <font>
      <sz val="11"/>
      <color theme="9" tint="-0.249977111117893"/>
      <name val="Aptos Narrow"/>
      <family val="2"/>
      <scheme val="minor"/>
    </font>
    <font>
      <sz val="18"/>
      <color theme="1"/>
      <name val="Aptos Narrow"/>
      <family val="2"/>
      <scheme val="minor"/>
    </font>
  </fonts>
  <fills count="10">
    <fill>
      <patternFill patternType="none"/>
    </fill>
    <fill>
      <patternFill patternType="gray125"/>
    </fill>
    <fill>
      <patternFill patternType="solid">
        <fgColor theme="3" tint="0.89999084444715716"/>
        <bgColor indexed="64"/>
      </patternFill>
    </fill>
    <fill>
      <patternFill patternType="solid">
        <fgColor theme="0" tint="-4.9989318521683403E-2"/>
        <bgColor indexed="64"/>
      </patternFill>
    </fill>
    <fill>
      <patternFill patternType="solid">
        <fgColor rgb="FFEEF5FC"/>
        <bgColor indexed="64"/>
      </patternFill>
    </fill>
    <fill>
      <patternFill patternType="solid">
        <fgColor rgb="FFFFE05B"/>
        <bgColor indexed="64"/>
      </patternFill>
    </fill>
    <fill>
      <patternFill patternType="solid">
        <fgColor rgb="FFFFF6D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DAE9F8"/>
        <bgColor indexed="64"/>
      </patternFill>
    </fill>
  </fills>
  <borders count="1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72">
    <xf numFmtId="0" fontId="0" fillId="0" borderId="0" xfId="0"/>
    <xf numFmtId="164" fontId="0" fillId="0" borderId="0" xfId="1" applyFont="1"/>
    <xf numFmtId="9" fontId="0" fillId="0" borderId="0" xfId="0" applyNumberFormat="1"/>
    <xf numFmtId="0" fontId="0" fillId="0" borderId="0" xfId="0" applyAlignment="1">
      <alignment horizontal="right"/>
    </xf>
    <xf numFmtId="0" fontId="0" fillId="0" borderId="1" xfId="0" applyBorder="1"/>
    <xf numFmtId="164" fontId="0" fillId="2" borderId="0" xfId="1" applyFont="1" applyFill="1" applyBorder="1"/>
    <xf numFmtId="0" fontId="0" fillId="0" borderId="2" xfId="0" applyBorder="1"/>
    <xf numFmtId="164" fontId="0" fillId="0" borderId="0" xfId="1" applyFont="1" applyBorder="1" applyAlignment="1">
      <alignment horizontal="right"/>
    </xf>
    <xf numFmtId="0" fontId="0" fillId="2" borderId="0" xfId="0" applyFill="1"/>
    <xf numFmtId="164" fontId="0" fillId="0" borderId="0" xfId="1" applyFont="1" applyBorder="1"/>
    <xf numFmtId="4" fontId="0" fillId="0" borderId="0" xfId="0" applyNumberFormat="1"/>
    <xf numFmtId="0" fontId="0" fillId="0" borderId="3" xfId="0" applyBorder="1"/>
    <xf numFmtId="164" fontId="0" fillId="0" borderId="4" xfId="1" applyFont="1" applyBorder="1"/>
    <xf numFmtId="0" fontId="0" fillId="0" borderId="4" xfId="0" applyBorder="1"/>
    <xf numFmtId="0" fontId="0" fillId="0" borderId="5" xfId="0" applyBorder="1"/>
    <xf numFmtId="164" fontId="0" fillId="0" borderId="0" xfId="1" applyFont="1" applyFill="1" applyBorder="1"/>
    <xf numFmtId="0" fontId="0" fillId="0" borderId="4" xfId="0" applyBorder="1" applyAlignment="1">
      <alignment horizontal="right"/>
    </xf>
    <xf numFmtId="165" fontId="0" fillId="0" borderId="4" xfId="0" applyNumberFormat="1" applyBorder="1"/>
    <xf numFmtId="9" fontId="0" fillId="0" borderId="4" xfId="0" applyNumberFormat="1" applyBorder="1" applyAlignment="1">
      <alignment horizontal="right"/>
    </xf>
    <xf numFmtId="0" fontId="0" fillId="0" borderId="1" xfId="0" applyBorder="1" applyAlignment="1">
      <alignment horizontal="right"/>
    </xf>
    <xf numFmtId="0" fontId="2" fillId="0" borderId="1" xfId="0" applyFont="1" applyBorder="1" applyAlignment="1">
      <alignment horizontal="right"/>
    </xf>
    <xf numFmtId="164" fontId="2" fillId="0" borderId="0" xfId="1" applyFont="1" applyBorder="1"/>
    <xf numFmtId="0" fontId="5" fillId="0" borderId="1" xfId="0" applyFont="1" applyBorder="1" applyAlignment="1">
      <alignment horizontal="right"/>
    </xf>
    <xf numFmtId="0" fontId="0" fillId="4" borderId="0" xfId="0" applyFill="1"/>
    <xf numFmtId="166" fontId="0" fillId="2" borderId="0" xfId="0" applyNumberFormat="1" applyFill="1"/>
    <xf numFmtId="9" fontId="0" fillId="4" borderId="0" xfId="0" applyNumberFormat="1" applyFill="1"/>
    <xf numFmtId="4" fontId="0" fillId="5" borderId="12" xfId="0" applyNumberFormat="1" applyFill="1" applyBorder="1"/>
    <xf numFmtId="166" fontId="0" fillId="0" borderId="0" xfId="0" applyNumberFormat="1"/>
    <xf numFmtId="0" fontId="4" fillId="0" borderId="1" xfId="0" applyFont="1" applyBorder="1" applyAlignment="1">
      <alignment horizontal="center"/>
    </xf>
    <xf numFmtId="0" fontId="4" fillId="0" borderId="2" xfId="0" applyFont="1" applyBorder="1" applyAlignment="1">
      <alignment horizontal="center"/>
    </xf>
    <xf numFmtId="0" fontId="0" fillId="8" borderId="1" xfId="0" applyFill="1" applyBorder="1" applyAlignment="1">
      <alignment horizontal="right"/>
    </xf>
    <xf numFmtId="0" fontId="2" fillId="8" borderId="1" xfId="0" applyFont="1" applyFill="1" applyBorder="1" applyAlignment="1">
      <alignment horizontal="right"/>
    </xf>
    <xf numFmtId="0" fontId="0" fillId="8" borderId="2" xfId="0" applyFill="1" applyBorder="1"/>
    <xf numFmtId="0" fontId="7" fillId="0" borderId="0" xfId="0" applyFont="1"/>
    <xf numFmtId="2" fontId="0" fillId="2" borderId="0" xfId="0" applyNumberFormat="1" applyFill="1" applyAlignment="1">
      <alignment horizontal="right"/>
    </xf>
    <xf numFmtId="0" fontId="0" fillId="2" borderId="0" xfId="0" applyFill="1" applyAlignment="1">
      <alignment horizontal="right"/>
    </xf>
    <xf numFmtId="4" fontId="0" fillId="7" borderId="0" xfId="0" applyNumberFormat="1" applyFill="1"/>
    <xf numFmtId="2" fontId="0" fillId="0" borderId="0" xfId="0" applyNumberFormat="1" applyAlignment="1">
      <alignment horizontal="right"/>
    </xf>
    <xf numFmtId="9" fontId="0" fillId="2" borderId="0" xfId="0" applyNumberFormat="1" applyFill="1" applyAlignment="1">
      <alignment horizontal="right"/>
    </xf>
    <xf numFmtId="164" fontId="0" fillId="0" borderId="4" xfId="1" applyFont="1" applyBorder="1" applyAlignment="1">
      <alignment horizontal="right"/>
    </xf>
    <xf numFmtId="4" fontId="0" fillId="6" borderId="13" xfId="0" applyNumberFormat="1" applyFill="1" applyBorder="1"/>
    <xf numFmtId="0" fontId="4" fillId="0" borderId="0" xfId="0" applyFont="1" applyAlignment="1">
      <alignment horizontal="center"/>
    </xf>
    <xf numFmtId="4" fontId="5" fillId="0" borderId="0" xfId="0" applyNumberFormat="1" applyFont="1"/>
    <xf numFmtId="4" fontId="0" fillId="0" borderId="0" xfId="0" applyNumberFormat="1" applyAlignment="1">
      <alignment horizontal="right"/>
    </xf>
    <xf numFmtId="4" fontId="6" fillId="0" borderId="0" xfId="0" applyNumberFormat="1" applyFont="1"/>
    <xf numFmtId="4" fontId="2" fillId="0" borderId="0" xfId="0" applyNumberFormat="1" applyFont="1" applyAlignment="1">
      <alignment horizontal="right"/>
    </xf>
    <xf numFmtId="0" fontId="2" fillId="0" borderId="0" xfId="0" applyFont="1"/>
    <xf numFmtId="4" fontId="2" fillId="0" borderId="0" xfId="0" applyNumberFormat="1" applyFont="1"/>
    <xf numFmtId="2" fontId="0" fillId="8" borderId="0" xfId="0" applyNumberFormat="1" applyFill="1" applyAlignment="1">
      <alignment horizontal="right"/>
    </xf>
    <xf numFmtId="4" fontId="5" fillId="0" borderId="0" xfId="0" applyNumberFormat="1" applyFont="1" applyAlignment="1">
      <alignment horizontal="right"/>
    </xf>
    <xf numFmtId="9" fontId="0" fillId="0" borderId="0" xfId="0" applyNumberFormat="1" applyAlignment="1">
      <alignment horizontal="right"/>
    </xf>
    <xf numFmtId="0" fontId="0" fillId="8" borderId="0" xfId="0" applyFill="1"/>
    <xf numFmtId="0" fontId="8" fillId="0" borderId="1" xfId="0" applyFont="1" applyBorder="1" applyAlignment="1">
      <alignment horizontal="left"/>
    </xf>
    <xf numFmtId="0" fontId="8" fillId="0" borderId="1" xfId="0" applyFont="1" applyBorder="1"/>
    <xf numFmtId="0" fontId="7" fillId="0" borderId="0" xfId="0" applyFont="1" applyAlignment="1">
      <alignment horizontal="left" wrapText="1"/>
    </xf>
    <xf numFmtId="0" fontId="7" fillId="0" borderId="2" xfId="0" applyFont="1" applyBorder="1" applyAlignment="1">
      <alignment horizontal="left" wrapText="1"/>
    </xf>
    <xf numFmtId="0" fontId="0" fillId="9" borderId="0" xfId="0" applyFill="1" applyAlignment="1">
      <alignment horizontal="right"/>
    </xf>
    <xf numFmtId="0" fontId="0" fillId="9" borderId="0" xfId="0" applyFill="1"/>
    <xf numFmtId="0" fontId="0" fillId="0" borderId="4" xfId="0" applyBorder="1" applyAlignment="1">
      <alignment horizontal="center"/>
    </xf>
    <xf numFmtId="0" fontId="0" fillId="0" borderId="12" xfId="0" applyBorder="1" applyAlignment="1">
      <alignment horizontal="left" wrapText="1"/>
    </xf>
    <xf numFmtId="0" fontId="0" fillId="0" borderId="0" xfId="0" applyAlignment="1">
      <alignment horizontal="left" wrapText="1"/>
    </xf>
    <xf numFmtId="0" fontId="7" fillId="0" borderId="0" xfId="0" applyFont="1" applyAlignment="1">
      <alignment horizontal="left" wrapText="1"/>
    </xf>
    <xf numFmtId="0" fontId="7" fillId="0" borderId="2" xfId="0" applyFont="1" applyBorder="1" applyAlignment="1">
      <alignment horizontal="left" wrapText="1"/>
    </xf>
    <xf numFmtId="0" fontId="9" fillId="3" borderId="14" xfId="0" applyFont="1" applyFill="1" applyBorder="1" applyAlignment="1">
      <alignment horizontal="center"/>
    </xf>
    <xf numFmtId="0" fontId="9" fillId="3" borderId="15" xfId="0" applyFont="1" applyFill="1" applyBorder="1" applyAlignment="1">
      <alignment horizontal="center"/>
    </xf>
    <xf numFmtId="0" fontId="9" fillId="3" borderId="16" xfId="0" applyFont="1" applyFill="1" applyBorder="1" applyAlignment="1">
      <alignment horizontal="center"/>
    </xf>
    <xf numFmtId="0" fontId="4" fillId="3" borderId="9"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center"/>
    </xf>
    <xf numFmtId="0" fontId="4" fillId="3" borderId="6" xfId="0" applyFont="1" applyFill="1" applyBorder="1" applyAlignment="1">
      <alignment horizontal="center"/>
    </xf>
    <xf numFmtId="0" fontId="4" fillId="3" borderId="7" xfId="0" applyFont="1" applyFill="1" applyBorder="1" applyAlignment="1">
      <alignment horizontal="center"/>
    </xf>
    <xf numFmtId="0" fontId="4" fillId="3" borderId="8" xfId="0" applyFont="1" applyFill="1" applyBorder="1" applyAlignment="1">
      <alignment horizontal="center"/>
    </xf>
  </cellXfs>
  <cellStyles count="2">
    <cellStyle name="Comma" xfId="1" builtinId="3"/>
    <cellStyle name="Normal" xfId="0" builtinId="0"/>
  </cellStyles>
  <dxfs count="3">
    <dxf>
      <font>
        <color rgb="FF9C5700"/>
      </font>
      <fill>
        <patternFill>
          <bgColor rgb="FFFFF6D1"/>
        </patternFill>
      </fill>
    </dxf>
    <dxf>
      <font>
        <color rgb="FF9C5700"/>
      </font>
      <fill>
        <patternFill>
          <bgColor rgb="FFFFE05B"/>
        </patternFill>
      </fill>
    </dxf>
    <dxf>
      <font>
        <color rgb="FF006100"/>
      </font>
      <fill>
        <patternFill>
          <bgColor rgb="FFC6EFCE"/>
        </patternFill>
      </fill>
    </dxf>
  </dxfs>
  <tableStyles count="0" defaultTableStyle="TableStyleMedium2" defaultPivotStyle="PivotStyleLight16"/>
  <colors>
    <mruColors>
      <color rgb="FFDAE9F8"/>
      <color rgb="FFFFF6D1"/>
      <color rgb="FFFFE05B"/>
      <color rgb="FFEEF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538106</xdr:colOff>
      <xdr:row>0</xdr:row>
      <xdr:rowOff>0</xdr:rowOff>
    </xdr:from>
    <xdr:to>
      <xdr:col>10</xdr:col>
      <xdr:colOff>701712</xdr:colOff>
      <xdr:row>0</xdr:row>
      <xdr:rowOff>552450</xdr:rowOff>
    </xdr:to>
    <xdr:pic>
      <xdr:nvPicPr>
        <xdr:cNvPr id="3" name="Picture 2" descr="A yellow logo with white text&#10;&#10;Description automatically generated with low confidence">
          <a:extLst>
            <a:ext uri="{FF2B5EF4-FFF2-40B4-BE49-F238E27FC236}">
              <a16:creationId xmlns:a16="http://schemas.microsoft.com/office/drawing/2014/main" id="{F1862258-2D1D-4940-B617-6BE72977F7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70047" y="0"/>
          <a:ext cx="2106482" cy="548640"/>
        </a:xfrm>
        <a:prstGeom prst="rect">
          <a:avLst/>
        </a:prstGeom>
        <a:noFill/>
        <a:ln>
          <a:noFill/>
        </a:ln>
      </xdr:spPr>
    </xdr:pic>
    <xdr:clientData/>
  </xdr:twoCellAnchor>
  <xdr:twoCellAnchor>
    <xdr:from>
      <xdr:col>0</xdr:col>
      <xdr:colOff>291353</xdr:colOff>
      <xdr:row>70</xdr:row>
      <xdr:rowOff>93457</xdr:rowOff>
    </xdr:from>
    <xdr:to>
      <xdr:col>10</xdr:col>
      <xdr:colOff>500455</xdr:colOff>
      <xdr:row>75</xdr:row>
      <xdr:rowOff>95116</xdr:rowOff>
    </xdr:to>
    <xdr:grpSp>
      <xdr:nvGrpSpPr>
        <xdr:cNvPr id="10" name="Group 9">
          <a:extLst>
            <a:ext uri="{FF2B5EF4-FFF2-40B4-BE49-F238E27FC236}">
              <a16:creationId xmlns:a16="http://schemas.microsoft.com/office/drawing/2014/main" id="{72B9C047-263D-4159-96F8-D8305F3BB9F2}"/>
            </a:ext>
          </a:extLst>
        </xdr:cNvPr>
        <xdr:cNvGrpSpPr/>
      </xdr:nvGrpSpPr>
      <xdr:grpSpPr>
        <a:xfrm>
          <a:off x="291353" y="13961857"/>
          <a:ext cx="10448477" cy="906534"/>
          <a:chOff x="0" y="-9584"/>
          <a:chExt cx="5772620" cy="457894"/>
        </a:xfrm>
      </xdr:grpSpPr>
      <xdr:pic>
        <xdr:nvPicPr>
          <xdr:cNvPr id="11" name="Immagine 6">
            <a:extLst>
              <a:ext uri="{FF2B5EF4-FFF2-40B4-BE49-F238E27FC236}">
                <a16:creationId xmlns:a16="http://schemas.microsoft.com/office/drawing/2014/main" id="{04D54ED1-97F9-14F6-3284-F539C2F8F6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700"/>
            <a:ext cx="653415" cy="435610"/>
          </a:xfrm>
          <a:prstGeom prst="rect">
            <a:avLst/>
          </a:prstGeom>
          <a:noFill/>
          <a:ln w="9525">
            <a:noFill/>
            <a:miter lim="800000"/>
            <a:headEnd/>
            <a:tailEnd/>
          </a:ln>
        </xdr:spPr>
      </xdr:pic>
      <xdr:sp macro="" textlink="">
        <xdr:nvSpPr>
          <xdr:cNvPr id="12" name="Text Box 80">
            <a:extLst>
              <a:ext uri="{FF2B5EF4-FFF2-40B4-BE49-F238E27FC236}">
                <a16:creationId xmlns:a16="http://schemas.microsoft.com/office/drawing/2014/main" id="{E8D037B7-B2A8-6383-9B6E-010CBBE2E993}"/>
              </a:ext>
            </a:extLst>
          </xdr:cNvPr>
          <xdr:cNvSpPr txBox="1"/>
        </xdr:nvSpPr>
        <xdr:spPr>
          <a:xfrm>
            <a:off x="746036" y="-9584"/>
            <a:ext cx="5026584" cy="451291"/>
          </a:xfrm>
          <a:prstGeom prst="rect">
            <a:avLst/>
          </a:prstGeom>
          <a:noFill/>
          <a:ln w="12700">
            <a:miter lim="400000"/>
          </a:ln>
          <a:extLst>
            <a:ext uri="{C572A759-6A51-4108-AA02-DFA0A04FC94B}">
              <ma14:wrappingTextBoxFlag xmlns:lc="http://schemas.openxmlformats.org/drawingml/2006/lockedCanvas" xmlns:o="urn:schemas-microsoft-com:office:office" xmlns:v="urn:schemas-microsoft-com:vml" xmlns:w10="urn:schemas-microsoft-com:office:word" xmlns:w="http://schemas.openxmlformats.org/wordprocessingml/2006/main" xmlns:pic="http://schemas.openxmlformats.org/drawingml/2006/picture" xmlns:arto="http://schemas.microsoft.com/office/word/2006/arto" xmlns:p="http://schemas.openxmlformats.org/presentationml/2006/main" xmlns="" xmlns:a14="http://schemas.microsoft.com/office/drawing/2010/main" xmlns:ma14="http://schemas.microsoft.com/office/mac/drawingml/2011/main"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val="1"/>
            </a:ext>
          </a:extLst>
        </xdr:spPr>
        <xdr:txBody>
          <a:bodyPr rot="0" spcFirstLastPara="0" vert="horz" wrap="square" lIns="0" tIns="0" rIns="0" bIns="0" numCol="1" spcCol="0" rtlCol="0" fromWordArt="0" anchor="t" anchorCtr="0" forceAA="0" compatLnSpc="1">
            <a:prstTxWarp prst="textNoShape">
              <a:avLst/>
            </a:prstTxWarp>
            <a:spAutoFit/>
          </a:bodyPr>
          <a:lstStyle/>
          <a:p>
            <a:pPr>
              <a:buNone/>
            </a:pPr>
            <a:r>
              <a:rPr lang="en-US" sz="1200">
                <a:effectLst/>
                <a:latin typeface="Arial" panose="020B0604020202020204" pitchFamily="34" charset="0"/>
                <a:ea typeface="Calibri" panose="020F0502020204030204" pitchFamily="34" charset="0"/>
                <a:cs typeface="Arial" panose="020B0604020202020204" pitchFamily="34" charset="0"/>
              </a:rPr>
              <a:t>This project has received funding from the European Union’s Horizon 2020 Research and Innovation Programme under </a:t>
            </a:r>
            <a:r>
              <a:rPr lang="en-GB" sz="1200">
                <a:effectLst/>
                <a:latin typeface="Arial" panose="020B0604020202020204" pitchFamily="34" charset="0"/>
                <a:ea typeface="Calibri" panose="020F0502020204030204" pitchFamily="34" charset="0"/>
                <a:cs typeface="Arial" panose="020B0604020202020204" pitchFamily="34" charset="0"/>
              </a:rPr>
              <a:t>Grant agreement No. 101037080.</a:t>
            </a:r>
            <a:endParaRPr lang="nl-BE" sz="3200">
              <a:effectLst/>
              <a:latin typeface="Arial" panose="020B0604020202020204" pitchFamily="34" charset="0"/>
              <a:ea typeface="Calibri" panose="020F0502020204030204" pitchFamily="34" charset="0"/>
              <a:cs typeface="Times New Roman" panose="02020603050405020304" pitchFamily="18" charset="0"/>
            </a:endParaRPr>
          </a:p>
          <a:p>
            <a:pPr>
              <a:buNone/>
            </a:pPr>
            <a:r>
              <a:rPr lang="en-GB" sz="1200">
                <a:effectLst/>
                <a:latin typeface="Arial" panose="020B0604020202020204" pitchFamily="34" charset="0"/>
                <a:ea typeface="Calibri" panose="020F0502020204030204" pitchFamily="34" charset="0"/>
                <a:cs typeface="Arial" panose="020B0604020202020204" pitchFamily="34" charset="0"/>
              </a:rPr>
              <a:t> </a:t>
            </a:r>
            <a:endParaRPr lang="nl-BE" sz="3200">
              <a:effectLst/>
              <a:latin typeface="Arial" panose="020B0604020202020204" pitchFamily="34" charset="0"/>
              <a:ea typeface="Calibri" panose="020F0502020204030204" pitchFamily="34" charset="0"/>
              <a:cs typeface="Times New Roman" panose="02020603050405020304" pitchFamily="18" charset="0"/>
            </a:endParaRPr>
          </a:p>
          <a:p>
            <a:pPr>
              <a:buNone/>
            </a:pPr>
            <a:r>
              <a:rPr lang="en-GB" sz="1200">
                <a:effectLst/>
                <a:latin typeface="Arial" panose="020B0604020202020204" pitchFamily="34" charset="0"/>
                <a:ea typeface="Calibri" panose="020F0502020204030204" pitchFamily="34" charset="0"/>
                <a:cs typeface="Arial" panose="020B0604020202020204" pitchFamily="34" charset="0"/>
              </a:rPr>
              <a:t>The sole responsibility for the content of this deliverable lies with the authors. It does not necessarily reflect the opinion of the European Union. Neither CINEA nor the European Commission are responsible for any use that may be made of the information contained therein.</a:t>
            </a:r>
            <a:endParaRPr lang="nl-BE" sz="3200">
              <a:effectLst/>
              <a:latin typeface="Arial" panose="020B0604020202020204" pitchFamily="34" charset="0"/>
              <a:ea typeface="Calibri" panose="020F0502020204030204" pitchFamily="34" charset="0"/>
              <a:cs typeface="Times New Roman" panose="02020603050405020304" pitchFamily="18" charset="0"/>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25CFA-0131-483B-B477-EF2B54EDE2B3}">
  <sheetPr>
    <pageSetUpPr fitToPage="1"/>
  </sheetPr>
  <dimension ref="A1:N75"/>
  <sheetViews>
    <sheetView tabSelected="1" view="pageLayout" topLeftCell="A44" zoomScale="85" zoomScaleNormal="100" zoomScalePageLayoutView="85" workbookViewId="0">
      <selection activeCell="J61" sqref="J61"/>
    </sheetView>
  </sheetViews>
  <sheetFormatPr defaultRowHeight="14.45"/>
  <cols>
    <col min="1" max="1" width="17.28515625" bestFit="1" customWidth="1"/>
    <col min="2" max="2" width="13.28515625" style="1" customWidth="1"/>
    <col min="3" max="3" width="21.28515625" bestFit="1" customWidth="1"/>
    <col min="4" max="4" width="13.140625" bestFit="1" customWidth="1"/>
    <col min="5" max="5" width="24.28515625" bestFit="1" customWidth="1"/>
    <col min="6" max="6" width="22.7109375" bestFit="1" customWidth="1"/>
    <col min="7" max="7" width="14.140625" bestFit="1" customWidth="1"/>
    <col min="11" max="11" width="10.5703125" bestFit="1" customWidth="1"/>
    <col min="12" max="13" width="0" hidden="1" customWidth="1"/>
    <col min="14" max="14" width="10.5703125" hidden="1" customWidth="1"/>
    <col min="17" max="17" width="10.7109375" bestFit="1" customWidth="1"/>
  </cols>
  <sheetData>
    <row r="1" spans="1:11" ht="45" customHeight="1" thickBot="1">
      <c r="A1" s="58"/>
      <c r="B1" s="58"/>
      <c r="C1" s="58"/>
      <c r="D1" s="58"/>
      <c r="E1" s="58"/>
      <c r="F1" s="58"/>
      <c r="G1" s="58"/>
      <c r="H1" s="58"/>
      <c r="I1" s="58"/>
      <c r="J1" s="58"/>
      <c r="K1" s="58"/>
    </row>
    <row r="2" spans="1:11" ht="24" thickBot="1">
      <c r="A2" s="63" t="s">
        <v>0</v>
      </c>
      <c r="B2" s="64"/>
      <c r="C2" s="64"/>
      <c r="D2" s="64"/>
      <c r="E2" s="64"/>
      <c r="F2" s="64"/>
      <c r="G2" s="64"/>
      <c r="H2" s="64"/>
      <c r="I2" s="64"/>
      <c r="J2" s="64"/>
      <c r="K2" s="65"/>
    </row>
    <row r="3" spans="1:11" ht="15" thickBot="1"/>
    <row r="4" spans="1:11" ht="18">
      <c r="A4" s="69" t="s">
        <v>1</v>
      </c>
      <c r="B4" s="70"/>
      <c r="C4" s="70"/>
      <c r="D4" s="70"/>
      <c r="E4" s="70"/>
      <c r="F4" s="70"/>
      <c r="G4" s="70"/>
      <c r="H4" s="70"/>
      <c r="I4" s="70"/>
      <c r="J4" s="70"/>
      <c r="K4" s="71"/>
    </row>
    <row r="5" spans="1:11">
      <c r="A5" s="4"/>
      <c r="B5" s="3" t="s">
        <v>2</v>
      </c>
      <c r="C5" s="15">
        <f>C18*D22*D20</f>
        <v>13770</v>
      </c>
      <c r="D5" t="s">
        <v>3</v>
      </c>
      <c r="F5" s="33" t="s">
        <v>4</v>
      </c>
      <c r="K5" s="6"/>
    </row>
    <row r="6" spans="1:11">
      <c r="A6" s="4"/>
      <c r="B6" s="3"/>
      <c r="C6" s="3"/>
      <c r="K6" s="6"/>
    </row>
    <row r="7" spans="1:11" ht="18">
      <c r="A7" s="66" t="s">
        <v>5</v>
      </c>
      <c r="B7" s="67"/>
      <c r="C7" s="67"/>
      <c r="D7" s="67"/>
      <c r="E7" s="67"/>
      <c r="F7" s="67"/>
      <c r="G7" s="67"/>
      <c r="H7" s="67"/>
      <c r="I7" s="67"/>
      <c r="J7" s="67"/>
      <c r="K7" s="68"/>
    </row>
    <row r="8" spans="1:11">
      <c r="A8" s="4"/>
      <c r="B8" s="7" t="s">
        <v>6</v>
      </c>
      <c r="C8" s="8">
        <v>12</v>
      </c>
      <c r="D8" t="s">
        <v>7</v>
      </c>
      <c r="E8" s="23">
        <v>435</v>
      </c>
      <c r="F8" t="s">
        <v>8</v>
      </c>
      <c r="G8" s="7" t="s">
        <v>9</v>
      </c>
      <c r="H8" s="23">
        <v>704.85</v>
      </c>
      <c r="I8" t="s">
        <v>10</v>
      </c>
      <c r="K8" s="6"/>
    </row>
    <row r="9" spans="1:11">
      <c r="A9" s="4"/>
      <c r="B9" s="9"/>
      <c r="E9">
        <f>C8*E8*0.001</f>
        <v>5.22</v>
      </c>
      <c r="F9" t="s">
        <v>11</v>
      </c>
      <c r="G9" s="9"/>
      <c r="H9" s="10">
        <f>H8*E9</f>
        <v>3679.317</v>
      </c>
      <c r="I9" t="s">
        <v>12</v>
      </c>
      <c r="K9" s="6"/>
    </row>
    <row r="10" spans="1:11">
      <c r="A10" s="4"/>
      <c r="B10" s="7" t="s">
        <v>13</v>
      </c>
      <c r="C10" s="24">
        <v>10</v>
      </c>
      <c r="D10" t="s">
        <v>12</v>
      </c>
      <c r="K10" s="6"/>
    </row>
    <row r="11" spans="1:11">
      <c r="A11" s="4"/>
      <c r="B11" s="7" t="s">
        <v>14</v>
      </c>
      <c r="C11" s="25">
        <v>0.3</v>
      </c>
      <c r="E11" s="10">
        <f>C11*H9</f>
        <v>1103.7951</v>
      </c>
      <c r="F11" t="s">
        <v>12</v>
      </c>
      <c r="K11" s="6"/>
    </row>
    <row r="12" spans="1:11">
      <c r="A12" s="4"/>
      <c r="B12" s="7" t="s">
        <v>15</v>
      </c>
      <c r="C12" s="2">
        <f>1-C11</f>
        <v>0.7</v>
      </c>
      <c r="E12" s="10">
        <f>C12*H9</f>
        <v>2575.5218999999997</v>
      </c>
      <c r="F12" t="s">
        <v>12</v>
      </c>
      <c r="K12" s="6"/>
    </row>
    <row r="13" spans="1:11">
      <c r="A13" s="4"/>
      <c r="B13" s="9"/>
      <c r="K13" s="6"/>
    </row>
    <row r="14" spans="1:11">
      <c r="A14" s="4"/>
      <c r="B14" s="7" t="s">
        <v>16</v>
      </c>
      <c r="C14" s="15">
        <f>C5/C15</f>
        <v>5574.8987854251009</v>
      </c>
      <c r="D14" t="s">
        <v>17</v>
      </c>
      <c r="K14" s="6"/>
    </row>
    <row r="15" spans="1:11">
      <c r="A15" s="4"/>
      <c r="B15" s="7" t="s">
        <v>18</v>
      </c>
      <c r="C15" s="8">
        <v>2.4700000000000002</v>
      </c>
      <c r="F15" s="61" t="s">
        <v>19</v>
      </c>
      <c r="G15" s="61"/>
      <c r="H15" s="61"/>
      <c r="I15" s="61"/>
      <c r="J15" s="61"/>
      <c r="K15" s="62"/>
    </row>
    <row r="16" spans="1:11">
      <c r="A16" s="4"/>
      <c r="B16" s="9"/>
      <c r="F16" s="61"/>
      <c r="G16" s="61"/>
      <c r="H16" s="61"/>
      <c r="I16" s="61"/>
      <c r="J16" s="61"/>
      <c r="K16" s="62"/>
    </row>
    <row r="17" spans="1:14">
      <c r="A17" s="4"/>
      <c r="B17" s="9"/>
      <c r="F17" s="54"/>
      <c r="G17" s="54"/>
      <c r="H17" s="54"/>
      <c r="I17" s="54"/>
      <c r="J17" s="54"/>
      <c r="K17" s="55"/>
    </row>
    <row r="18" spans="1:14" ht="15.6">
      <c r="A18" s="4"/>
      <c r="B18" s="7" t="s">
        <v>20</v>
      </c>
      <c r="C18" s="5">
        <v>17000</v>
      </c>
      <c r="D18" t="s">
        <v>21</v>
      </c>
      <c r="F18" s="33" t="s">
        <v>22</v>
      </c>
      <c r="I18" s="3"/>
      <c r="J18" s="2"/>
      <c r="K18" s="6"/>
    </row>
    <row r="19" spans="1:14" ht="14.45" customHeight="1">
      <c r="A19" s="4"/>
      <c r="B19" s="7"/>
      <c r="C19" s="5">
        <f>C18/H19</f>
        <v>1.7401985873682055</v>
      </c>
      <c r="D19" t="s">
        <v>23</v>
      </c>
      <c r="G19" s="3" t="s">
        <v>24</v>
      </c>
      <c r="H19" s="10">
        <v>9769</v>
      </c>
      <c r="I19" t="s">
        <v>25</v>
      </c>
      <c r="J19" s="2"/>
      <c r="K19" s="6"/>
    </row>
    <row r="20" spans="1:14">
      <c r="A20" s="4"/>
      <c r="B20" s="7"/>
      <c r="C20" s="3" t="s">
        <v>26</v>
      </c>
      <c r="D20" s="27">
        <v>0.9</v>
      </c>
      <c r="E20" s="3"/>
      <c r="F20" s="27"/>
      <c r="I20" s="3"/>
      <c r="J20" s="2"/>
      <c r="K20" s="6"/>
    </row>
    <row r="21" spans="1:14" ht="15.6">
      <c r="A21" s="4"/>
      <c r="B21" s="7"/>
      <c r="C21" s="3" t="s">
        <v>27</v>
      </c>
      <c r="D21">
        <v>0.20200000000000001</v>
      </c>
      <c r="E21" t="s">
        <v>28</v>
      </c>
      <c r="F21" s="27"/>
      <c r="I21" s="3"/>
      <c r="J21" s="2"/>
      <c r="K21" s="6"/>
    </row>
    <row r="22" spans="1:14" ht="16.149999999999999" thickBot="1">
      <c r="A22" s="11"/>
      <c r="B22" s="12"/>
      <c r="C22" s="16" t="s">
        <v>29</v>
      </c>
      <c r="D22" s="13">
        <v>0.9</v>
      </c>
      <c r="E22" s="13"/>
      <c r="F22" s="13"/>
      <c r="G22" s="13"/>
      <c r="H22" s="13"/>
      <c r="I22" s="16"/>
      <c r="J22" s="17"/>
      <c r="K22" s="14"/>
    </row>
    <row r="23" spans="1:14" ht="15" thickBot="1"/>
    <row r="24" spans="1:14" ht="18">
      <c r="A24" s="69" t="s">
        <v>30</v>
      </c>
      <c r="B24" s="70"/>
      <c r="C24" s="70"/>
      <c r="D24" s="70"/>
      <c r="E24" s="70"/>
      <c r="F24" s="70"/>
      <c r="G24" s="70"/>
      <c r="H24" s="70"/>
      <c r="I24" s="70"/>
      <c r="J24" s="70"/>
      <c r="K24" s="71"/>
    </row>
    <row r="25" spans="1:14">
      <c r="A25" s="4"/>
      <c r="B25" s="3" t="s">
        <v>31</v>
      </c>
      <c r="C25" s="35">
        <v>0.35</v>
      </c>
      <c r="D25" t="s">
        <v>32</v>
      </c>
      <c r="K25" s="6"/>
    </row>
    <row r="26" spans="1:14" ht="15.6">
      <c r="A26" s="4"/>
      <c r="B26" s="3" t="s">
        <v>33</v>
      </c>
      <c r="C26" s="35">
        <v>0.08</v>
      </c>
      <c r="D26" t="s">
        <v>34</v>
      </c>
      <c r="K26" s="6"/>
    </row>
    <row r="27" spans="1:14" ht="15.6">
      <c r="A27" s="4"/>
      <c r="B27" s="3" t="s">
        <v>35</v>
      </c>
      <c r="C27" s="56">
        <v>60</v>
      </c>
      <c r="D27" t="s">
        <v>36</v>
      </c>
      <c r="F27" s="33" t="s">
        <v>37</v>
      </c>
      <c r="K27" s="6"/>
    </row>
    <row r="28" spans="1:14">
      <c r="A28" s="4"/>
      <c r="B28" s="3"/>
      <c r="C28" s="3"/>
      <c r="K28" s="6"/>
    </row>
    <row r="29" spans="1:14" ht="15.6">
      <c r="A29" s="4"/>
      <c r="B29" s="3" t="s">
        <v>38</v>
      </c>
      <c r="C29" s="36">
        <f>(1+C35)*C26*C18</f>
        <v>1360</v>
      </c>
      <c r="D29" t="s">
        <v>39</v>
      </c>
      <c r="E29" t="s">
        <v>40</v>
      </c>
      <c r="G29" s="37">
        <f>C18*D22*D21/1000</f>
        <v>3.0906000000000002</v>
      </c>
      <c r="H29" t="s">
        <v>41</v>
      </c>
      <c r="I29" s="10">
        <f>(1+C35)*C26</f>
        <v>0.08</v>
      </c>
      <c r="J29" t="s">
        <v>32</v>
      </c>
      <c r="K29" s="6"/>
      <c r="N29" s="10">
        <f>C29</f>
        <v>1360</v>
      </c>
    </row>
    <row r="30" spans="1:14">
      <c r="A30" s="4"/>
      <c r="B30" s="3" t="s">
        <v>42</v>
      </c>
      <c r="C30" s="37">
        <f>G29*C27</f>
        <v>185.43600000000001</v>
      </c>
      <c r="D30" t="s">
        <v>39</v>
      </c>
      <c r="H30" s="33"/>
      <c r="K30" s="6"/>
      <c r="N30" s="10">
        <f>C31</f>
        <v>1545.4359999999999</v>
      </c>
    </row>
    <row r="31" spans="1:14">
      <c r="A31" s="4"/>
      <c r="B31" s="3" t="s">
        <v>43</v>
      </c>
      <c r="C31" s="26">
        <f>C29+C30</f>
        <v>1545.4359999999999</v>
      </c>
      <c r="D31" t="s">
        <v>39</v>
      </c>
      <c r="H31" s="33"/>
      <c r="K31" s="6"/>
      <c r="N31" s="10">
        <f>C38</f>
        <v>1555.4359999999999</v>
      </c>
    </row>
    <row r="32" spans="1:14">
      <c r="A32" s="4"/>
      <c r="B32" s="3"/>
      <c r="C32" s="3"/>
      <c r="H32" s="33"/>
      <c r="K32" s="6"/>
    </row>
    <row r="33" spans="1:11">
      <c r="A33" s="4"/>
      <c r="B33" s="3"/>
      <c r="C33" s="3"/>
      <c r="F33" s="33" t="s">
        <v>44</v>
      </c>
      <c r="K33" s="6"/>
    </row>
    <row r="34" spans="1:11">
      <c r="A34" s="4"/>
      <c r="B34" s="3" t="s">
        <v>45</v>
      </c>
      <c r="C34" s="38">
        <v>0</v>
      </c>
      <c r="D34" t="s">
        <v>46</v>
      </c>
      <c r="F34" s="33" t="s">
        <v>47</v>
      </c>
      <c r="K34" s="6"/>
    </row>
    <row r="35" spans="1:11">
      <c r="A35" s="4"/>
      <c r="B35" s="3"/>
      <c r="C35" s="38">
        <v>0</v>
      </c>
      <c r="D35" t="s">
        <v>48</v>
      </c>
      <c r="F35" s="33" t="s">
        <v>49</v>
      </c>
      <c r="K35" s="6"/>
    </row>
    <row r="36" spans="1:11">
      <c r="A36" s="4"/>
      <c r="B36" s="3"/>
      <c r="C36" s="3"/>
      <c r="K36" s="6"/>
    </row>
    <row r="37" spans="1:11">
      <c r="A37" s="4"/>
      <c r="B37" s="3" t="s">
        <v>50</v>
      </c>
      <c r="C37" s="34">
        <v>10</v>
      </c>
      <c r="D37" t="s">
        <v>51</v>
      </c>
      <c r="F37" s="33" t="s">
        <v>52</v>
      </c>
      <c r="K37" s="6"/>
    </row>
    <row r="38" spans="1:11" ht="15" thickBot="1">
      <c r="A38" s="11"/>
      <c r="B38" s="39" t="s">
        <v>53</v>
      </c>
      <c r="C38" s="40">
        <f>C31+C37</f>
        <v>1555.4359999999999</v>
      </c>
      <c r="D38" s="13" t="s">
        <v>39</v>
      </c>
      <c r="E38" s="13"/>
      <c r="F38" s="13"/>
      <c r="G38" s="13"/>
      <c r="H38" s="13"/>
      <c r="I38" s="13"/>
      <c r="J38" s="13"/>
      <c r="K38" s="14"/>
    </row>
    <row r="39" spans="1:11" ht="15" thickBot="1">
      <c r="B39" s="3"/>
      <c r="C39" s="3"/>
    </row>
    <row r="40" spans="1:11" ht="18">
      <c r="A40" s="69" t="s">
        <v>54</v>
      </c>
      <c r="B40" s="70"/>
      <c r="C40" s="70"/>
      <c r="D40" s="70"/>
      <c r="E40" s="70"/>
      <c r="F40" s="70"/>
      <c r="G40" s="70"/>
      <c r="H40" s="70"/>
      <c r="I40" s="70"/>
      <c r="J40" s="70"/>
      <c r="K40" s="71"/>
    </row>
    <row r="41" spans="1:11" ht="18">
      <c r="A41" s="52" t="s">
        <v>55</v>
      </c>
      <c r="B41" s="41"/>
      <c r="C41" s="41"/>
      <c r="D41" s="41"/>
      <c r="E41" s="41"/>
      <c r="F41" s="59" t="s">
        <v>56</v>
      </c>
      <c r="G41" s="59"/>
      <c r="H41" s="41"/>
      <c r="I41" s="41"/>
      <c r="J41" s="41"/>
      <c r="K41" s="29"/>
    </row>
    <row r="42" spans="1:11" ht="18" customHeight="1">
      <c r="A42" s="28"/>
      <c r="B42" s="41"/>
      <c r="C42" s="41"/>
      <c r="D42" s="41"/>
      <c r="E42" s="41"/>
      <c r="F42" s="60"/>
      <c r="G42" s="60"/>
      <c r="H42" s="41"/>
      <c r="I42" s="41"/>
      <c r="J42" s="41"/>
      <c r="K42" s="29"/>
    </row>
    <row r="43" spans="1:11">
      <c r="A43" s="19" t="s">
        <v>18</v>
      </c>
      <c r="B43" s="3" t="s">
        <v>32</v>
      </c>
      <c r="C43" s="3" t="s">
        <v>57</v>
      </c>
      <c r="D43" s="3" t="s">
        <v>39</v>
      </c>
      <c r="F43" s="3" t="s">
        <v>57</v>
      </c>
      <c r="G43" s="3" t="s">
        <v>39</v>
      </c>
      <c r="K43" s="6"/>
    </row>
    <row r="44" spans="1:11">
      <c r="A44" s="30">
        <v>2</v>
      </c>
      <c r="B44" s="42">
        <f>(1+C$34)*C$25</f>
        <v>0.35</v>
      </c>
      <c r="C44" s="43">
        <f>C$5/A44</f>
        <v>6885</v>
      </c>
      <c r="D44" s="43">
        <f>C44*B$44</f>
        <v>2409.75</v>
      </c>
      <c r="F44" s="10">
        <f>C44-E$11</f>
        <v>5781.2048999999997</v>
      </c>
      <c r="G44" s="43">
        <f>F44*B$44</f>
        <v>2023.4217149999997</v>
      </c>
      <c r="K44" s="6"/>
    </row>
    <row r="45" spans="1:11">
      <c r="A45" s="31">
        <v>2.5</v>
      </c>
      <c r="B45" s="44">
        <f>(1+C$34)*C$25</f>
        <v>0.35</v>
      </c>
      <c r="C45" s="45">
        <f>C$5/A45</f>
        <v>5508</v>
      </c>
      <c r="D45" s="45">
        <f>C45*B$44</f>
        <v>1927.8</v>
      </c>
      <c r="E45" s="46"/>
      <c r="F45" s="47">
        <f>C45-E$11</f>
        <v>4404.2048999999997</v>
      </c>
      <c r="G45" s="45">
        <f>F45*B$44</f>
        <v>1541.4717149999999</v>
      </c>
      <c r="H45" s="37"/>
      <c r="K45" s="6"/>
    </row>
    <row r="46" spans="1:11">
      <c r="A46" s="30">
        <v>3</v>
      </c>
      <c r="B46" s="42">
        <f>(1+C$34)*C$25</f>
        <v>0.35</v>
      </c>
      <c r="C46" s="43">
        <f>C$5/A46</f>
        <v>4590</v>
      </c>
      <c r="D46" s="43">
        <f>C46*B$44</f>
        <v>1606.5</v>
      </c>
      <c r="F46" s="10">
        <f>C46-E$11</f>
        <v>3486.2048999999997</v>
      </c>
      <c r="G46" s="43">
        <f>F46*B$44</f>
        <v>1220.1717149999997</v>
      </c>
      <c r="H46" s="37"/>
      <c r="K46" s="6"/>
    </row>
    <row r="47" spans="1:11">
      <c r="A47" s="30">
        <v>3.5</v>
      </c>
      <c r="B47" s="42">
        <f>(1+C$34)*C$25</f>
        <v>0.35</v>
      </c>
      <c r="C47" s="43">
        <f>C$5/A47</f>
        <v>3934.2857142857142</v>
      </c>
      <c r="D47" s="43">
        <f>C47*B$44</f>
        <v>1377</v>
      </c>
      <c r="F47" s="10">
        <f>C47-E$11</f>
        <v>2830.4906142857144</v>
      </c>
      <c r="G47" s="43">
        <f>F47*B$44</f>
        <v>990.67171499999995</v>
      </c>
      <c r="H47" s="37"/>
      <c r="K47" s="6"/>
    </row>
    <row r="48" spans="1:11">
      <c r="A48" s="30">
        <v>4</v>
      </c>
      <c r="B48" s="42">
        <f>(1+C$34)*C$25</f>
        <v>0.35</v>
      </c>
      <c r="C48" s="43">
        <f>C$5/A48</f>
        <v>3442.5</v>
      </c>
      <c r="D48" s="43">
        <f>C48*B$44</f>
        <v>1204.875</v>
      </c>
      <c r="F48" s="10">
        <f>C48-E$11</f>
        <v>2338.7048999999997</v>
      </c>
      <c r="G48" s="43">
        <f>F48*B$44</f>
        <v>818.54671499999984</v>
      </c>
      <c r="K48" s="6"/>
    </row>
    <row r="49" spans="1:11">
      <c r="A49" s="4"/>
      <c r="B49" s="3"/>
      <c r="C49" s="3"/>
      <c r="F49" s="10"/>
      <c r="G49" s="10"/>
      <c r="K49" s="6"/>
    </row>
    <row r="50" spans="1:11" ht="18">
      <c r="A50" s="66" t="s">
        <v>58</v>
      </c>
      <c r="B50" s="67"/>
      <c r="C50" s="67"/>
      <c r="D50" s="67"/>
      <c r="E50" s="67"/>
      <c r="F50" s="67"/>
      <c r="G50" s="67"/>
      <c r="H50" s="67"/>
      <c r="I50" s="67"/>
      <c r="J50" s="67"/>
      <c r="K50" s="68"/>
    </row>
    <row r="51" spans="1:11" ht="18">
      <c r="A51" s="53" t="s">
        <v>59</v>
      </c>
      <c r="B51" s="41"/>
      <c r="C51" s="41"/>
      <c r="D51" s="41"/>
      <c r="E51" s="41"/>
      <c r="F51" s="59" t="s">
        <v>56</v>
      </c>
      <c r="G51" s="59"/>
      <c r="H51" s="41"/>
      <c r="I51" s="41"/>
      <c r="J51" s="41"/>
      <c r="K51" s="29"/>
    </row>
    <row r="52" spans="1:11" ht="18">
      <c r="A52" s="28"/>
      <c r="B52" s="41"/>
      <c r="C52" s="41"/>
      <c r="D52" s="41"/>
      <c r="E52" s="41"/>
      <c r="F52" s="60"/>
      <c r="G52" s="60"/>
      <c r="H52" s="41"/>
      <c r="I52" s="41"/>
      <c r="J52" s="41"/>
      <c r="K52" s="29"/>
    </row>
    <row r="53" spans="1:11">
      <c r="A53" s="19" t="s">
        <v>18</v>
      </c>
      <c r="B53" s="3" t="s">
        <v>32</v>
      </c>
      <c r="C53" s="3" t="s">
        <v>57</v>
      </c>
      <c r="D53" s="3" t="s">
        <v>39</v>
      </c>
      <c r="F53" s="3" t="s">
        <v>57</v>
      </c>
      <c r="G53" s="3" t="s">
        <v>39</v>
      </c>
      <c r="K53" s="6"/>
    </row>
    <row r="54" spans="1:11">
      <c r="A54" s="22">
        <v>2.5</v>
      </c>
      <c r="B54" s="48">
        <v>0.2</v>
      </c>
      <c r="C54" s="49">
        <f>C$14</f>
        <v>5574.8987854251009</v>
      </c>
      <c r="D54" s="43">
        <f>C54*B54</f>
        <v>1114.9797570850203</v>
      </c>
      <c r="F54" s="42">
        <f>C54-E$11</f>
        <v>4471.1036854251006</v>
      </c>
      <c r="G54" s="43">
        <f>F54*B54</f>
        <v>894.22073708502012</v>
      </c>
      <c r="K54" s="6"/>
    </row>
    <row r="55" spans="1:11">
      <c r="A55" s="22">
        <v>2.5</v>
      </c>
      <c r="B55" s="48">
        <v>0.25</v>
      </c>
      <c r="C55" s="49">
        <f t="shared" ref="C55:C58" si="0">C$14</f>
        <v>5574.8987854251009</v>
      </c>
      <c r="D55" s="43">
        <f t="shared" ref="D55:D58" si="1">C55*B55</f>
        <v>1393.7246963562752</v>
      </c>
      <c r="F55" s="42">
        <f>C55-E$11</f>
        <v>4471.1036854251006</v>
      </c>
      <c r="G55" s="43">
        <f t="shared" ref="G55:G58" si="2">F55*B55</f>
        <v>1117.7759213562751</v>
      </c>
      <c r="K55" s="6"/>
    </row>
    <row r="56" spans="1:11">
      <c r="A56" s="22">
        <v>2.5</v>
      </c>
      <c r="B56" s="48">
        <v>0.3</v>
      </c>
      <c r="C56" s="49">
        <f t="shared" si="0"/>
        <v>5574.8987854251009</v>
      </c>
      <c r="D56" s="43">
        <f t="shared" si="1"/>
        <v>1672.4696356275301</v>
      </c>
      <c r="F56" s="42">
        <f>C56-E$11</f>
        <v>4471.1036854251006</v>
      </c>
      <c r="G56" s="43">
        <f t="shared" si="2"/>
        <v>1341.3311056275302</v>
      </c>
      <c r="K56" s="6"/>
    </row>
    <row r="57" spans="1:11">
      <c r="A57" s="22">
        <v>2.5</v>
      </c>
      <c r="B57" s="48">
        <v>0.35</v>
      </c>
      <c r="C57" s="49">
        <f t="shared" si="0"/>
        <v>5574.8987854251009</v>
      </c>
      <c r="D57" s="43">
        <f t="shared" si="1"/>
        <v>1951.2145748987853</v>
      </c>
      <c r="F57" s="42">
        <f>C57-E$11</f>
        <v>4471.1036854251006</v>
      </c>
      <c r="G57" s="43">
        <f t="shared" si="2"/>
        <v>1564.8862898987852</v>
      </c>
      <c r="K57" s="6"/>
    </row>
    <row r="58" spans="1:11">
      <c r="A58" s="22">
        <v>2.5</v>
      </c>
      <c r="B58" s="48">
        <v>0.4</v>
      </c>
      <c r="C58" s="49">
        <f t="shared" si="0"/>
        <v>5574.8987854251009</v>
      </c>
      <c r="D58" s="43">
        <f t="shared" si="1"/>
        <v>2229.9595141700406</v>
      </c>
      <c r="F58" s="42">
        <f>C58-E$11</f>
        <v>4471.1036854251006</v>
      </c>
      <c r="G58" s="43">
        <f t="shared" si="2"/>
        <v>1788.4414741700402</v>
      </c>
      <c r="K58" s="6"/>
    </row>
    <row r="59" spans="1:11">
      <c r="A59" s="4"/>
      <c r="B59" s="3"/>
      <c r="C59" s="50"/>
      <c r="K59" s="6"/>
    </row>
    <row r="60" spans="1:11" ht="18">
      <c r="A60" s="66" t="s">
        <v>60</v>
      </c>
      <c r="B60" s="67"/>
      <c r="C60" s="67"/>
      <c r="D60" s="67"/>
      <c r="E60" s="67"/>
      <c r="F60" s="67"/>
      <c r="G60" s="67"/>
      <c r="H60" s="67"/>
      <c r="I60" s="67"/>
      <c r="J60" s="67"/>
      <c r="K60" s="68"/>
    </row>
    <row r="61" spans="1:11" ht="18">
      <c r="A61" s="53" t="s">
        <v>61</v>
      </c>
      <c r="B61" s="41"/>
      <c r="C61" s="41"/>
      <c r="D61" s="41"/>
      <c r="E61" s="41"/>
      <c r="F61" s="59" t="s">
        <v>56</v>
      </c>
      <c r="G61" s="59"/>
      <c r="H61" s="41"/>
      <c r="I61" s="41"/>
      <c r="J61" s="41"/>
      <c r="K61" s="29"/>
    </row>
    <row r="62" spans="1:11" ht="18">
      <c r="A62" s="28"/>
      <c r="B62" s="41"/>
      <c r="C62" s="41"/>
      <c r="D62" s="41"/>
      <c r="E62" s="41"/>
      <c r="F62" s="60"/>
      <c r="G62" s="60"/>
      <c r="H62" s="41"/>
      <c r="I62" s="41"/>
      <c r="J62" s="41"/>
      <c r="K62" s="29"/>
    </row>
    <row r="63" spans="1:11">
      <c r="A63" s="19" t="s">
        <v>18</v>
      </c>
      <c r="B63" s="9" t="s">
        <v>32</v>
      </c>
      <c r="C63" s="3" t="s">
        <v>57</v>
      </c>
      <c r="D63" s="3" t="s">
        <v>39</v>
      </c>
      <c r="F63" s="3" t="s">
        <v>57</v>
      </c>
      <c r="G63" s="3" t="s">
        <v>39</v>
      </c>
      <c r="I63" s="51"/>
      <c r="J63" s="51"/>
      <c r="K63" s="32"/>
    </row>
    <row r="64" spans="1:11">
      <c r="A64" s="19">
        <v>2</v>
      </c>
      <c r="B64" s="9">
        <f>G64/F64</f>
        <v>-1.7297432235968666E-6</v>
      </c>
      <c r="C64" s="43">
        <f>C$5/A64</f>
        <v>6885</v>
      </c>
      <c r="D64" s="43">
        <f>B64*C64</f>
        <v>-1.1909282094464426E-2</v>
      </c>
      <c r="F64" s="10">
        <f>C64-E$11</f>
        <v>5781.2048999999997</v>
      </c>
      <c r="G64" s="43">
        <f>J$64-0.01</f>
        <v>-0.01</v>
      </c>
      <c r="I64" s="51" t="s">
        <v>62</v>
      </c>
      <c r="J64" s="57"/>
      <c r="K64" s="32" t="s">
        <v>39</v>
      </c>
    </row>
    <row r="65" spans="1:11">
      <c r="A65" s="20">
        <v>2.5</v>
      </c>
      <c r="B65" s="21">
        <f t="shared" ref="B65:B68" si="3">G65/F65</f>
        <v>-2.2705573939123496E-6</v>
      </c>
      <c r="C65" s="45">
        <f>C$5/A65</f>
        <v>5508</v>
      </c>
      <c r="D65" s="45">
        <f t="shared" ref="D65:D68" si="4">B65*C65</f>
        <v>-1.2506230125669222E-2</v>
      </c>
      <c r="E65" s="46"/>
      <c r="F65" s="47">
        <f>C65-E$11</f>
        <v>4404.2048999999997</v>
      </c>
      <c r="G65" s="45">
        <f>J$64-0.01</f>
        <v>-0.01</v>
      </c>
      <c r="I65" s="51"/>
      <c r="J65" s="51"/>
      <c r="K65" s="32"/>
    </row>
    <row r="66" spans="1:11">
      <c r="A66" s="19">
        <v>3</v>
      </c>
      <c r="B66" s="9">
        <f t="shared" si="3"/>
        <v>-2.8684487248583697E-6</v>
      </c>
      <c r="C66" s="43">
        <f>C$5/A66</f>
        <v>4590</v>
      </c>
      <c r="D66" s="43">
        <f t="shared" si="4"/>
        <v>-1.3166179647099917E-2</v>
      </c>
      <c r="F66" s="10">
        <f>C66-E$11</f>
        <v>3486.2048999999997</v>
      </c>
      <c r="G66" s="43">
        <f>J$64-0.01</f>
        <v>-0.01</v>
      </c>
      <c r="K66" s="6"/>
    </row>
    <row r="67" spans="1:11">
      <c r="A67" s="19">
        <v>3.5</v>
      </c>
      <c r="B67" s="9">
        <f t="shared" si="3"/>
        <v>-3.5329564244195665E-6</v>
      </c>
      <c r="C67" s="43">
        <f>C$5/A67</f>
        <v>3934.2857142857142</v>
      </c>
      <c r="D67" s="43">
        <f t="shared" si="4"/>
        <v>-1.3899659989787837E-2</v>
      </c>
      <c r="F67" s="10">
        <f>C67-E$11</f>
        <v>2830.4906142857144</v>
      </c>
      <c r="G67" s="43">
        <f>J$64-0.01</f>
        <v>-0.01</v>
      </c>
      <c r="K67" s="6"/>
    </row>
    <row r="68" spans="1:11">
      <c r="A68" s="19">
        <v>4</v>
      </c>
      <c r="B68" s="9">
        <f t="shared" si="3"/>
        <v>-4.2758708035374628E-6</v>
      </c>
      <c r="C68" s="43">
        <f>C$5/A68</f>
        <v>3442.5</v>
      </c>
      <c r="D68" s="43">
        <f t="shared" si="4"/>
        <v>-1.4719685241177716E-2</v>
      </c>
      <c r="F68" s="10">
        <f>C68-E$11</f>
        <v>2338.7048999999997</v>
      </c>
      <c r="G68" s="43">
        <f>J$64-0.01</f>
        <v>-0.01</v>
      </c>
      <c r="K68" s="6"/>
    </row>
    <row r="69" spans="1:11" ht="15" thickBot="1">
      <c r="A69" s="11"/>
      <c r="B69" s="16"/>
      <c r="C69" s="18"/>
      <c r="D69" s="13"/>
      <c r="E69" s="13"/>
      <c r="F69" s="13"/>
      <c r="G69" s="13"/>
      <c r="H69" s="13"/>
      <c r="I69" s="13"/>
      <c r="J69" s="13"/>
      <c r="K69" s="14"/>
    </row>
    <row r="70" spans="1:11">
      <c r="B70"/>
      <c r="C70" s="1"/>
    </row>
    <row r="71" spans="1:11">
      <c r="B71"/>
      <c r="C71" s="1"/>
    </row>
    <row r="72" spans="1:11">
      <c r="B72"/>
      <c r="C72" s="1"/>
    </row>
    <row r="73" spans="1:11">
      <c r="B73"/>
      <c r="C73" s="1"/>
    </row>
    <row r="74" spans="1:11">
      <c r="B74"/>
      <c r="C74" s="1"/>
    </row>
    <row r="75" spans="1:11">
      <c r="E75" s="1"/>
    </row>
  </sheetData>
  <mergeCells count="12">
    <mergeCell ref="A1:K1"/>
    <mergeCell ref="F61:G62"/>
    <mergeCell ref="F15:K16"/>
    <mergeCell ref="A2:K2"/>
    <mergeCell ref="A60:K60"/>
    <mergeCell ref="A4:K4"/>
    <mergeCell ref="A7:K7"/>
    <mergeCell ref="A24:K24"/>
    <mergeCell ref="A40:K40"/>
    <mergeCell ref="A50:K50"/>
    <mergeCell ref="F41:G42"/>
    <mergeCell ref="F51:G52"/>
  </mergeCells>
  <conditionalFormatting sqref="D44:D48 G44:G48 D54:D58 G54:G58 D64:D68 G64:G68">
    <cfRule type="cellIs" dxfId="2" priority="25" stopIfTrue="1" operator="lessThan">
      <formula>$C$29</formula>
    </cfRule>
    <cfRule type="cellIs" dxfId="1" priority="26" stopIfTrue="1" operator="lessThan">
      <formula>$C$31</formula>
    </cfRule>
    <cfRule type="cellIs" dxfId="0" priority="27" operator="lessThan">
      <formula>$C$38</formula>
    </cfRule>
  </conditionalFormatting>
  <dataValidations disablePrompts="1" count="1">
    <dataValidation type="list" allowBlank="1" showInputMessage="1" showErrorMessage="1" sqref="J64" xr:uid="{69450225-E3AA-4D28-AB8C-63FDFE786B86}">
      <formula1>$N$29:$N$31</formula1>
    </dataValidation>
  </dataValidations>
  <pageMargins left="0.70866141732283472" right="0.70866141732283472" top="0.74803149606299213" bottom="0.74803149606299213" header="0.31496062992125984" footer="0.31496062992125984"/>
  <pageSetup scale="5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9e34d6f-6830-4f51-a7a9-1bdf08820286">
      <Terms xmlns="http://schemas.microsoft.com/office/infopath/2007/PartnerControls"/>
    </lcf76f155ced4ddcb4097134ff3c332f>
    <TaxCatchAll xmlns="a0cc9cf0-ee86-4f6d-b2f6-be503e65169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0B40CCAC06134F85A1C2D3767FEADC" ma:contentTypeVersion="18" ma:contentTypeDescription="Create a new document." ma:contentTypeScope="" ma:versionID="098325b9abfc04f62a9e04964ecc43d5">
  <xsd:schema xmlns:xsd="http://www.w3.org/2001/XMLSchema" xmlns:xs="http://www.w3.org/2001/XMLSchema" xmlns:p="http://schemas.microsoft.com/office/2006/metadata/properties" xmlns:ns2="a0cc9cf0-ee86-4f6d-b2f6-be503e651699" xmlns:ns3="b9e34d6f-6830-4f51-a7a9-1bdf08820286" targetNamespace="http://schemas.microsoft.com/office/2006/metadata/properties" ma:root="true" ma:fieldsID="e473bad9d7ebfa5ead8defd1705a4d46" ns2:_="" ns3:_="">
    <xsd:import namespace="a0cc9cf0-ee86-4f6d-b2f6-be503e651699"/>
    <xsd:import namespace="b9e34d6f-6830-4f51-a7a9-1bdf0882028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cc9cf0-ee86-4f6d-b2f6-be503e65169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2b85e49-b1f5-4f82-a24e-013a97f3bd54}" ma:internalName="TaxCatchAll" ma:showField="CatchAllData" ma:web="a0cc9cf0-ee86-4f6d-b2f6-be503e65169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9e34d6f-6830-4f51-a7a9-1bdf0882028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13a2689-bec8-4d0a-86fb-7d0ced5a07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067458-30A7-4D66-9965-AB5DCD580651}"/>
</file>

<file path=customXml/itemProps2.xml><?xml version="1.0" encoding="utf-8"?>
<ds:datastoreItem xmlns:ds="http://schemas.openxmlformats.org/officeDocument/2006/customXml" ds:itemID="{BE8DE55A-B7C9-497E-AC25-FD81CED805A4}"/>
</file>

<file path=customXml/itemProps3.xml><?xml version="1.0" encoding="utf-8"?>
<ds:datastoreItem xmlns:ds="http://schemas.openxmlformats.org/officeDocument/2006/customXml" ds:itemID="{46300853-1B41-4295-A4B4-7B49B1F2163D}"/>
</file>

<file path=docProps/app.xml><?xml version="1.0" encoding="utf-8"?>
<Properties xmlns="http://schemas.openxmlformats.org/officeDocument/2006/extended-properties" xmlns:vt="http://schemas.openxmlformats.org/officeDocument/2006/docPropsVTypes">
  <Application>Microsoft Excel Online</Application>
  <Manager/>
  <Company>VITO</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Wim Cardinaels</dc:creator>
  <cp:keywords/>
  <dc:description/>
  <cp:lastModifiedBy/>
  <cp:revision/>
  <dcterms:created xsi:type="dcterms:W3CDTF">2025-06-16T09:13:44Z</dcterms:created>
  <dcterms:modified xsi:type="dcterms:W3CDTF">2025-09-09T12:12:24Z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0x010100110B40CCAC06134F85A1C2D3767FEADC</vt:lpwstr>
  </property>
  <property fmtid="{D5CDD505-2E9C-101B-9397-08002B2CF9AE}" pid="3" name="MediaServiceImageTags">
    <vt:lpwstr/>
  </property>
</Properties>
</file>